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94D06C36-E72C-4CB0-B892-8C286FB7AC5E}" xr6:coauthVersionLast="36" xr6:coauthVersionMax="36" xr10:uidLastSave="{00000000-0000-0000-0000-000000000000}"/>
  <workbookProtection workbookAlgorithmName="SHA-512" workbookHashValue="I/k35acKEl3jQv2SsD2NLKREw2YrgTtMzb0Kg824qzD6VIjICU51RkjMR3nZrSXBvE1B3kf22WVvW68SHTNgZA==" workbookSaltValue="GLea2NH8WJ+tDhF9mGgWzw==" workbookSpinCount="100000" lockStructure="1"/>
  <bookViews>
    <workbookView xWindow="480" yWindow="120" windowWidth="25440" windowHeight="12585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List1!$A$3:$M$35</definedName>
    <definedName name="Z_066C8017_140E_4180_9A61_453861267AAC_.wvu.PrintArea" localSheetId="0" hidden="1">List1!$A$3:$M$35</definedName>
    <definedName name="Z_8F9FBFFA_F52C_4193_A753_5F2A741629FB_.wvu.PrintArea" localSheetId="0" hidden="1">List1!$A$3:$M$35</definedName>
    <definedName name="Z_97709A57_3904_4718_9D93_87D63F8AD5A1_.wvu.PrintArea" localSheetId="0" hidden="1">List1!$A$3:$M$35</definedName>
  </definedNames>
  <calcPr calcId="191029"/>
  <customWorkbookViews>
    <customWorkbookView name="Miroslav Sojka – osobní zobrazení" guid="{8F9FBFFA-F52C-4193-A753-5F2A741629FB}" mergeInterval="0" personalView="1" maximized="1" windowWidth="1920" windowHeight="855" activeSheetId="1"/>
    <customWorkbookView name="Jakub Horky – osobní zobrazení" guid="{97709A57-3904-4718-9D93-87D63F8AD5A1}" mergeInterval="0" personalView="1" maximized="1" windowWidth="1676" windowHeight="825" activeSheetId="2"/>
    <customWorkbookView name="Karel Beran – osobní zobrazení" guid="{066C8017-140E-4180-9A61-453861267AAC}" mergeInterval="0" personalView="1" maximized="1" windowWidth="1916" windowHeight="854" activeSheetId="1" showComments="commIndAndComment"/>
  </customWorkbookViews>
</workbook>
</file>

<file path=xl/calcChain.xml><?xml version="1.0" encoding="utf-8"?>
<calcChain xmlns="http://schemas.openxmlformats.org/spreadsheetml/2006/main">
  <c r="A7" i="1" l="1"/>
  <c r="A5" i="1" l="1"/>
  <c r="F5" i="1"/>
  <c r="A26" i="1"/>
  <c r="A20" i="1"/>
  <c r="A12" i="1"/>
  <c r="I24" i="2"/>
  <c r="I23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" i="2"/>
  <c r="M1" i="2" l="1"/>
  <c r="M8" i="2" s="1"/>
  <c r="M7" i="2" l="1"/>
  <c r="N8" i="2"/>
  <c r="M6" i="2"/>
  <c r="N7" i="2"/>
  <c r="M4" i="2"/>
  <c r="M11" i="2"/>
  <c r="M12" i="2"/>
  <c r="M10" i="2"/>
  <c r="M9" i="2"/>
  <c r="M5" i="2"/>
  <c r="M14" i="2"/>
  <c r="M13" i="2"/>
  <c r="M3" i="2"/>
  <c r="L11" i="1" l="1"/>
</calcChain>
</file>

<file path=xl/sharedStrings.xml><?xml version="1.0" encoding="utf-8"?>
<sst xmlns="http://schemas.openxmlformats.org/spreadsheetml/2006/main" count="192" uniqueCount="108">
  <si>
    <t>Příjmení a jméno:</t>
  </si>
  <si>
    <t>Datum narození:</t>
  </si>
  <si>
    <t>Adresa, PSČ:</t>
  </si>
  <si>
    <t>E-mail:</t>
  </si>
  <si>
    <t>Tel.:</t>
  </si>
  <si>
    <t>Ročník:</t>
  </si>
  <si>
    <t>Lhůta 90 dnů pro obhájení DP uplyne dne:</t>
  </si>
  <si>
    <t>Datum</t>
  </si>
  <si>
    <t>Předseda:</t>
  </si>
  <si>
    <t>Podpis</t>
  </si>
  <si>
    <t>** V případě volby této varianty prosím o vyjádření a zdůvodnění na druhé straně.</t>
  </si>
  <si>
    <t>Název diplomové práce:</t>
  </si>
  <si>
    <t>Vedoucí diplomové práce:</t>
  </si>
  <si>
    <t>Podpis:</t>
  </si>
  <si>
    <t>Datum:</t>
  </si>
  <si>
    <t>místo:</t>
  </si>
  <si>
    <t>Podpis studenta</t>
  </si>
  <si>
    <t>datum a hodina:</t>
  </si>
  <si>
    <t>Vedoucí DP:</t>
  </si>
  <si>
    <t>Oponent DP:</t>
  </si>
  <si>
    <t>Člen:</t>
  </si>
  <si>
    <t>Na studijní oddělení doručeno dne:</t>
  </si>
  <si>
    <t xml:space="preserve">  * Nehodící se škrtněte.</t>
  </si>
  <si>
    <t xml:space="preserve"> koná se druhá část státní závěrečné zkoušky z Teorie práva. Je-li téma diplomové práce ze Státovědy</t>
  </si>
  <si>
    <t xml:space="preserve"> koná se druhá část státní závěrečné zkoušky z Ústavního práva. Je-li téma diplomové práce z Teorie národního hospodářství</t>
  </si>
  <si>
    <t xml:space="preserve"> koná se druhá část státní závěrečné zkoušky z Obchodního</t>
  </si>
  <si>
    <t xml:space="preserve"> popřípadě z Finančního práva. O volbě předmětu rozhoduje děkan na základě vyjádření vedoucích příslušných kateder.</t>
  </si>
  <si>
    <t xml:space="preserve"> Je-li téma diplomové práce z Politologie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</si>
  <si>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</si>
  <si>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</si>
  <si>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</si>
  <si>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</si>
  <si>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</si>
  <si>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</si>
  <si>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</si>
  <si>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</si>
  <si>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</si>
  <si>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ÚSTAVNÍ PRÁVO</t>
  </si>
  <si>
    <t>OBČANSKÉ PRÁVO HMOTNÉ</t>
  </si>
  <si>
    <t>OBČANSKÉ PRÁVO PROCESNÍ</t>
  </si>
  <si>
    <t>OBCHODNÍ PRÁVO</t>
  </si>
  <si>
    <t>PRACOVNÍ PRÁVO</t>
  </si>
  <si>
    <t>MEZINÁRODNÍ PRÁVO VEŘEJNÉ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</si>
  <si>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</si>
  <si>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</si>
  <si>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</si>
  <si>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</si>
  <si>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</si>
  <si>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</si>
  <si>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POLITOLOGIE</t>
  </si>
  <si>
    <t>STÁTOVĚDA</t>
  </si>
  <si>
    <t>TEORIE NÁRODNÍHO HOSPODÁŘSTVÍ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</si>
  <si>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</si>
  <si>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</si>
  <si>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</si>
  <si>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</si>
  <si>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</si>
  <si>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</si>
  <si>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</si>
  <si>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</si>
  <si>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</si>
  <si>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</si>
  <si>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</si>
  <si>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</si>
  <si>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</si>
  <si>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</si>
  <si>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</si>
  <si>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datum</t>
  </si>
  <si>
    <t>podpis</t>
  </si>
  <si>
    <t>Vyjádření studijní referentky ke kontrole obsahové správnosti</t>
  </si>
  <si>
    <t>Žádost je obsahově a formálně správná a lze ji  SCHVÁLIT   ZAMÍTNOUT**</t>
  </si>
  <si>
    <t>MEZINÁRODNÍHO PRÁVA VEŘEJNÉHO</t>
  </si>
  <si>
    <t>EVROPSKÉHO PRÁVA</t>
  </si>
  <si>
    <t>PRÁVA ŽIVOTNÍHO PROSTŘEDÍ</t>
  </si>
  <si>
    <t>PRÁVA SOCIÁLNÍHO ZABEZPEČENÍ</t>
  </si>
  <si>
    <t>STÁTOVĚDY</t>
  </si>
  <si>
    <t>PRACOVNÍHO PRÁVA</t>
  </si>
  <si>
    <t>TRESTNÍHO PRÁVA</t>
  </si>
  <si>
    <t>SPRÁVNÍHO PRÁVA</t>
  </si>
  <si>
    <t>Potvrzuji správnost údajů uvedených studentem v žádosti:    ANO        NE*</t>
  </si>
  <si>
    <t>Sekretářka katedry obchodního práva:</t>
  </si>
  <si>
    <t>ŘÍMSKÉ PRÁVO</t>
  </si>
  <si>
    <t>TEORIE NÁRODNÍHO HOSPODÁŘSTVÍ + OBCHODNÍ PRÁVO</t>
  </si>
  <si>
    <t>TEORIE NÁRODNÍHO HOSPODÁŘSTVÍ + FINANČNÍ PRÁVO</t>
  </si>
  <si>
    <t>katedry teorie práva a právních učení</t>
  </si>
  <si>
    <t>katedry správního práva a správní vědy</t>
  </si>
  <si>
    <t>katedry finančního práva a finanční vědy</t>
  </si>
  <si>
    <t>katedry politologie a sociologie</t>
  </si>
  <si>
    <t>MEZINÁRODNÍHO PRÁVA SOUKROMÉHO A PRÁVA MEZINÁRODNÍHO OBCHODU</t>
  </si>
  <si>
    <t>MEZINÁRODNÍ PRÁVO SOUKROMÉ A PRÁVO MEZINÁRODNÍHO OBCHODU</t>
  </si>
  <si>
    <t>Sekretářka katedry teorie práva a právních učení:</t>
  </si>
  <si>
    <t>Sekretářka katedry finančního práva a finanční vědy:</t>
  </si>
  <si>
    <t>katedry pracovního práva a PSZ</t>
  </si>
  <si>
    <t>PRÁVO A EKONOMIE</t>
  </si>
  <si>
    <t>PRÁVO A POLITIKA</t>
  </si>
  <si>
    <t>PRÁVA A EKONOMIE</t>
  </si>
  <si>
    <t>PRÁVA A POLITIKY</t>
  </si>
  <si>
    <t>Vyjádření proděkanky pro magisterské studium</t>
  </si>
  <si>
    <t>ZVOLTE oborové zaměření</t>
  </si>
  <si>
    <t>Termín obhajoby DP</t>
  </si>
  <si>
    <t>Složení komise pro obhajobu DP</t>
  </si>
  <si>
    <t>Termín oborové části státní závěrečné zkoušky</t>
  </si>
  <si>
    <t>Podmínky pro obhajobu a oborovou část splněny dne:</t>
  </si>
  <si>
    <t>Žádám o stanovení termínu obhajoby  diplomové práce a oborové části státní závěrečné zkoušky</t>
  </si>
  <si>
    <t>Diplomová práce odevzdána dne:</t>
  </si>
  <si>
    <t xml:space="preserve">Složení komise pro oborovou část státní zkoušky </t>
  </si>
  <si>
    <t>Vyplněnou a podepsanou žádost lze na sekretariát příslušné katedry doručit:
a) ve formě scanu (PDF)  emailem, nebo
b) v listinné podobě</t>
  </si>
  <si>
    <t>Mgr. Eva Slavíčková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</si>
</sst>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4" fontId="0" fillId="0" borderId="0" xfId="0" applyNumberFormat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2"/>
    </xf>
    <xf numFmtId="0" fontId="0" fillId="0" borderId="1" xfId="0" applyFont="1" applyBorder="1" applyAlignment="1">
      <alignment horizontal="right" vertical="center" wrapText="1" indent="1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center" vertical="top" wrapText="1"/>
    </xf>
    <xf numFmtId="0" fontId="0" fillId="0" borderId="9" xfId="0" applyFont="1" applyBorder="1" applyAlignment="1">
      <alignment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4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distributed" indent="3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4" fontId="3" fillId="3" borderId="10" xfId="0" applyNumberFormat="1" applyFont="1" applyFill="1" applyBorder="1" applyAlignment="1" applyProtection="1">
      <alignment horizontal="left" wrapText="1" indent="2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164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3" xfId="0" applyFont="1" applyBorder="1" applyAlignment="1" applyProtection="1">
      <alignment horizontal="right" shrinkToFit="1"/>
      <protection hidden="1"/>
    </xf>
    <xf numFmtId="0" fontId="0" fillId="0" borderId="0" xfId="0" applyFont="1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  <xf numFmtId="0" fontId="6" fillId="2" borderId="0" xfId="0" applyFont="1" applyFill="1" applyAlignment="1">
      <alignment horizontal="left" vertical="center" indent="2"/>
    </xf>
    <xf numFmtId="0" fontId="6" fillId="2" borderId="4" xfId="0" applyFont="1" applyFill="1" applyBorder="1" applyAlignment="1">
      <alignment horizontal="left" vertical="center" indent="2"/>
    </xf>
    <xf numFmtId="0" fontId="0" fillId="0" borderId="0" xfId="0" applyFont="1" applyBorder="1" applyAlignment="1">
      <alignment horizontal="right" wrapText="1" indent="2"/>
    </xf>
    <xf numFmtId="0" fontId="3" fillId="0" borderId="1" xfId="0" applyFont="1" applyBorder="1" applyAlignment="1">
      <alignment horizontal="center"/>
    </xf>
    <xf numFmtId="3" fontId="3" fillId="3" borderId="10" xfId="0" applyNumberFormat="1" applyFont="1" applyFill="1" applyBorder="1" applyAlignment="1" applyProtection="1">
      <alignment horizontal="left" indent="1"/>
      <protection locked="0"/>
    </xf>
    <xf numFmtId="3" fontId="3" fillId="3" borderId="16" xfId="0" applyNumberFormat="1" applyFont="1" applyFill="1" applyBorder="1" applyAlignment="1" applyProtection="1">
      <alignment horizontal="left" indent="1"/>
      <protection locked="0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 indent="1"/>
    </xf>
    <xf numFmtId="0" fontId="0" fillId="0" borderId="4" xfId="0" applyFont="1" applyBorder="1" applyAlignment="1">
      <alignment horizontal="right" vertical="center" wrapText="1" indent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 applyProtection="1">
      <alignment horizontal="right" vertical="center" indent="6"/>
      <protection hidden="1"/>
    </xf>
    <xf numFmtId="164" fontId="3" fillId="0" borderId="17" xfId="0" applyNumberFormat="1" applyFont="1" applyBorder="1" applyAlignment="1" applyProtection="1">
      <alignment horizontal="right" vertical="center" indent="6"/>
      <protection hidden="1"/>
    </xf>
    <xf numFmtId="14" fontId="3" fillId="0" borderId="6" xfId="0" applyNumberFormat="1" applyFont="1" applyFill="1" applyBorder="1" applyAlignment="1" applyProtection="1">
      <alignment horizontal="right" vertical="center" indent="6"/>
    </xf>
    <xf numFmtId="14" fontId="3" fillId="0" borderId="17" xfId="0" applyNumberFormat="1" applyFont="1" applyFill="1" applyBorder="1" applyAlignment="1" applyProtection="1">
      <alignment horizontal="right" vertical="center" indent="6"/>
    </xf>
    <xf numFmtId="0" fontId="3" fillId="3" borderId="10" xfId="0" applyFont="1" applyFill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left" vertical="center" indent="1" shrinkToFit="1"/>
    </xf>
    <xf numFmtId="0" fontId="0" fillId="0" borderId="0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23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 wrapText="1"/>
    </xf>
    <xf numFmtId="164" fontId="3" fillId="3" borderId="6" xfId="0" applyNumberFormat="1" applyFont="1" applyFill="1" applyBorder="1" applyAlignment="1" applyProtection="1">
      <alignment horizontal="right" vertical="center" indent="6"/>
      <protection locked="0" hidden="1"/>
    </xf>
    <xf numFmtId="164" fontId="3" fillId="3" borderId="17" xfId="0" applyNumberFormat="1" applyFont="1" applyFill="1" applyBorder="1" applyAlignment="1" applyProtection="1">
      <alignment horizontal="right" vertical="center" indent="6"/>
      <protection locked="0" hidden="1"/>
    </xf>
    <xf numFmtId="0" fontId="0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1"/>
    </xf>
    <xf numFmtId="0" fontId="3" fillId="0" borderId="22" xfId="0" applyFont="1" applyBorder="1" applyAlignment="1">
      <alignment horizontal="left" wrapText="1" inden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0" fillId="0" borderId="9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" xfId="0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 applyProtection="1">
      <alignment horizontal="right" vertical="center" wrapText="1"/>
      <protection hidden="1"/>
    </xf>
    <xf numFmtId="0" fontId="0" fillId="0" borderId="23" xfId="0" applyFont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3"/>
    </xf>
    <xf numFmtId="0" fontId="3" fillId="0" borderId="36" xfId="0" applyFont="1" applyBorder="1" applyAlignment="1">
      <alignment horizontal="left" vertical="center" wrapText="1" indent="3"/>
    </xf>
    <xf numFmtId="0" fontId="0" fillId="0" borderId="3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42" xfId="0" applyFont="1" applyBorder="1" applyAlignment="1" applyProtection="1">
      <alignment horizontal="right" vertical="center" wrapText="1"/>
      <protection hidden="1"/>
    </xf>
    <xf numFmtId="0" fontId="0" fillId="0" borderId="9" xfId="0" applyFont="1" applyBorder="1" applyAlignment="1" applyProtection="1">
      <alignment horizontal="right" vertical="center" wrapText="1"/>
      <protection hidden="1"/>
    </xf>
    <xf numFmtId="0" fontId="0" fillId="0" borderId="8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3"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4" noThreeD="1" sel="15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U42"/>
  <sheetViews>
    <sheetView showGridLines="0" tabSelected="1" zoomScaleNormal="100" zoomScalePageLayoutView="115" workbookViewId="0">
      <selection activeCell="E11" sqref="E11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62" t="s">
        <v>98</v>
      </c>
      <c r="B1" s="62"/>
      <c r="C1" s="62"/>
      <c r="D1" s="62"/>
      <c r="E1" s="4"/>
      <c r="F1" s="4"/>
      <c r="G1" s="4"/>
      <c r="H1" s="4"/>
      <c r="I1" s="4"/>
      <c r="J1" s="4"/>
      <c r="K1" s="4"/>
      <c r="L1" s="4"/>
      <c r="M1" s="4"/>
    </row>
    <row r="2" spans="1:21" ht="9.75" customHeight="1" thickBot="1" x14ac:dyDescent="0.3">
      <c r="A2" s="63"/>
      <c r="B2" s="63"/>
      <c r="C2" s="63"/>
      <c r="D2" s="63"/>
      <c r="E2" s="4"/>
      <c r="F2" s="4"/>
      <c r="G2" s="4"/>
      <c r="H2" s="4"/>
      <c r="I2" s="4"/>
      <c r="J2" s="4"/>
      <c r="K2" s="4"/>
      <c r="L2" s="4"/>
      <c r="M2" s="4"/>
    </row>
    <row r="3" spans="1:21" s="2" customFormat="1" ht="16.5" customHeight="1" thickTop="1" x14ac:dyDescent="0.25">
      <c r="A3" s="9" t="s">
        <v>0</v>
      </c>
      <c r="B3" s="81"/>
      <c r="C3" s="81"/>
      <c r="D3" s="81"/>
      <c r="E3" s="11" t="s">
        <v>1</v>
      </c>
      <c r="F3" s="48"/>
      <c r="G3" s="11" t="s">
        <v>5</v>
      </c>
      <c r="H3" s="49"/>
      <c r="I3" s="8"/>
      <c r="J3" s="11" t="s">
        <v>4</v>
      </c>
      <c r="K3" s="66"/>
      <c r="L3" s="66"/>
      <c r="M3" s="67"/>
    </row>
    <row r="4" spans="1:21" ht="15" customHeight="1" x14ac:dyDescent="0.25">
      <c r="A4" s="12" t="s">
        <v>2</v>
      </c>
      <c r="B4" s="53"/>
      <c r="C4" s="53"/>
      <c r="D4" s="53"/>
      <c r="E4" s="53"/>
      <c r="F4" s="53"/>
      <c r="G4" s="13" t="s">
        <v>3</v>
      </c>
      <c r="H4" s="56"/>
      <c r="I4" s="56"/>
      <c r="J4" s="57"/>
      <c r="K4" s="57"/>
      <c r="L4" s="57"/>
      <c r="M4" s="58"/>
      <c r="Q4" s="5"/>
    </row>
    <row r="5" spans="1:21" ht="17.25" customHeight="1" x14ac:dyDescent="0.25">
      <c r="A5" s="51" t="str">
        <f xml:space="preserve"> "Sekretářka "&amp; VLOOKUP(List2!$A$1,List2!$A$3:$M$25,3,FALSE)&amp;":"</f>
        <v>Sekretářka katedry práva životního prostředí:</v>
      </c>
      <c r="B5" s="52"/>
      <c r="C5" s="52"/>
      <c r="D5" s="73" t="s">
        <v>107</v>
      </c>
      <c r="E5" s="73"/>
      <c r="F5" s="52" t="str">
        <f>" " &amp; VLOOKUP(List2!$A$1,List2!$A$3:$M$25,7,FALSE)</f>
        <v xml:space="preserve"> </v>
      </c>
      <c r="G5" s="52"/>
      <c r="H5" s="52"/>
      <c r="I5" s="14"/>
      <c r="J5" s="74"/>
      <c r="K5" s="74"/>
      <c r="L5" s="74"/>
      <c r="M5" s="75"/>
      <c r="Q5" s="5"/>
    </row>
    <row r="6" spans="1:21" ht="6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  <c r="L6" s="17"/>
      <c r="M6" s="18"/>
      <c r="Q6" s="5"/>
    </row>
    <row r="7" spans="1:21" ht="37.5" customHeight="1" x14ac:dyDescent="0.25">
      <c r="A7" s="59" t="str">
        <f>"ŽÁDOST O STANOVENÍ TERMÍNU OBHAJOBY " &amp; IF(VLOOKUP(List2!$A$1,List2!$A$3:$M$25,9,FALSE), "A OBOROVÉ ", "") &amp; "ČÁSTI STÁTNÍ ZÁVĚREČNÉ ZKOUŠKY Z" &amp; IF(LEFT(VLOOKUP(List2!$A$1,List2!$A$3:$M$25,6,FALSE),1)="S","E","") &amp; " "&amp; VLOOKUP(List2!$A$1,List2!$A$3:$M$25,6,FALSE) &amp; IF(VLOOKUP(List2!$A$1,List2!$A$3:$M$25,9,FALSE), "", CHAR(10) &amp; " A DRUHÉ ČÁSTI Z" &amp; IF(LEFT(VLOOKUP(List2!$A$1,List2!$A$3:$M$25,5,FALSE),1)="S","E","") &amp; " " &amp;  VLOOKUP(List2!$A$1,List2!$A$3:$M$25,5,FALSE))</f>
        <v>ŽÁDOST O STANOVENÍ TERMÍNU OBHAJOBY A OBOROVÉ ČÁSTI STÁTNÍ ZÁVĚREČNÉ ZKOUŠKY Z PRÁVA ŽIVOTNÍHO PROSTŘEDÍ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  <c r="Q7" s="6"/>
    </row>
    <row r="8" spans="1:21" ht="15.75" customHeight="1" x14ac:dyDescent="0.25">
      <c r="A8" s="10" t="s">
        <v>103</v>
      </c>
      <c r="B8" s="17"/>
      <c r="C8" s="17"/>
      <c r="D8" s="17"/>
      <c r="E8" s="17"/>
      <c r="F8" s="17"/>
      <c r="G8" s="17"/>
      <c r="H8" s="84"/>
      <c r="I8" s="84"/>
      <c r="J8" s="84"/>
      <c r="K8" s="84"/>
      <c r="L8" s="17"/>
      <c r="M8" s="18"/>
      <c r="Q8" s="6"/>
    </row>
    <row r="9" spans="1:21" ht="15.75" customHeight="1" x14ac:dyDescent="0.25">
      <c r="A9" s="68" t="s">
        <v>11</v>
      </c>
      <c r="B9" s="69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Q9" s="6"/>
    </row>
    <row r="10" spans="1:21" ht="15.75" customHeight="1" x14ac:dyDescent="0.25">
      <c r="A10" s="68" t="s">
        <v>12</v>
      </c>
      <c r="B10" s="69"/>
      <c r="C10" s="54"/>
      <c r="D10" s="54"/>
      <c r="E10" s="54"/>
      <c r="F10" s="70"/>
      <c r="G10" s="70"/>
      <c r="H10" s="70"/>
      <c r="I10" s="70"/>
      <c r="J10" s="70"/>
      <c r="K10" s="70"/>
      <c r="L10" s="79"/>
      <c r="M10" s="80"/>
      <c r="Q10" s="6"/>
    </row>
    <row r="11" spans="1:21" ht="15.75" customHeight="1" thickBot="1" x14ac:dyDescent="0.3">
      <c r="A11" s="71" t="s">
        <v>104</v>
      </c>
      <c r="B11" s="72"/>
      <c r="C11" s="72"/>
      <c r="D11" s="72"/>
      <c r="E11" s="50"/>
      <c r="F11" s="70" t="s">
        <v>6</v>
      </c>
      <c r="G11" s="70"/>
      <c r="H11" s="70"/>
      <c r="I11" s="70"/>
      <c r="J11" s="70"/>
      <c r="K11" s="70"/>
      <c r="L11" s="77">
        <f>VLOOKUP(MONTH(E11),List2!$L$3:$M$14,2,FALSE)</f>
        <v>90</v>
      </c>
      <c r="M11" s="78"/>
      <c r="Q11" s="6"/>
    </row>
    <row r="12" spans="1:21" ht="15.75" customHeight="1" thickTop="1" x14ac:dyDescent="0.25">
      <c r="A12" s="82" t="str">
        <f>"Vyjádření sekretářky "&amp;VLOOKUP(List2!$A$1,List2!$A$3:$M$25,3,FALSE)</f>
        <v>Vyjádření sekretářky katedry práva životního prostředí</v>
      </c>
      <c r="B12" s="83"/>
      <c r="C12" s="83"/>
      <c r="D12" s="83"/>
      <c r="E12" s="83"/>
      <c r="F12" s="85" t="s">
        <v>102</v>
      </c>
      <c r="G12" s="86"/>
      <c r="H12" s="86"/>
      <c r="I12" s="86"/>
      <c r="J12" s="86"/>
      <c r="K12" s="86"/>
      <c r="L12" s="103"/>
      <c r="M12" s="104"/>
      <c r="Q12" s="5"/>
    </row>
    <row r="13" spans="1:21" ht="18" customHeight="1" x14ac:dyDescent="0.25">
      <c r="A13" s="97" t="s">
        <v>79</v>
      </c>
      <c r="B13" s="98"/>
      <c r="C13" s="98"/>
      <c r="D13" s="98"/>
      <c r="E13" s="99"/>
      <c r="F13" s="15"/>
      <c r="G13" s="16"/>
      <c r="H13" s="16"/>
      <c r="I13" s="16"/>
      <c r="J13" s="16"/>
      <c r="K13" s="16"/>
      <c r="L13" s="19"/>
      <c r="M13" s="20"/>
      <c r="Q13" s="5"/>
      <c r="U13" s="6"/>
    </row>
    <row r="14" spans="1:21" ht="14.25" customHeight="1" x14ac:dyDescent="0.25">
      <c r="A14" s="31"/>
      <c r="B14" s="21"/>
      <c r="C14" s="22"/>
      <c r="D14" s="21"/>
      <c r="E14" s="21"/>
      <c r="F14" s="15"/>
      <c r="G14" s="76"/>
      <c r="H14" s="76"/>
      <c r="I14" s="22"/>
      <c r="J14" s="76"/>
      <c r="K14" s="76"/>
      <c r="L14" s="76"/>
      <c r="M14" s="102"/>
      <c r="Q14" s="5"/>
      <c r="U14" s="6"/>
    </row>
    <row r="15" spans="1:21" s="1" customFormat="1" ht="18" customHeight="1" thickBot="1" x14ac:dyDescent="0.3">
      <c r="A15" s="100" t="s">
        <v>7</v>
      </c>
      <c r="B15" s="101"/>
      <c r="C15" s="23"/>
      <c r="D15" s="101" t="s">
        <v>9</v>
      </c>
      <c r="E15" s="101"/>
      <c r="F15" s="24"/>
      <c r="G15" s="93" t="s">
        <v>7</v>
      </c>
      <c r="H15" s="93"/>
      <c r="I15" s="25"/>
      <c r="J15" s="94" t="s">
        <v>16</v>
      </c>
      <c r="K15" s="94"/>
      <c r="L15" s="94"/>
      <c r="M15" s="95"/>
      <c r="P15"/>
      <c r="Q15" s="5"/>
    </row>
    <row r="16" spans="1:21" ht="15.75" customHeight="1" x14ac:dyDescent="0.25">
      <c r="A16" s="107" t="s">
        <v>99</v>
      </c>
      <c r="B16" s="108"/>
      <c r="C16" s="108"/>
      <c r="D16" s="109"/>
      <c r="E16" s="110" t="s">
        <v>100</v>
      </c>
      <c r="F16" s="111"/>
      <c r="G16" s="111"/>
      <c r="H16" s="111"/>
      <c r="I16" s="111"/>
      <c r="J16" s="111"/>
      <c r="K16" s="111"/>
      <c r="L16" s="111"/>
      <c r="M16" s="112"/>
    </row>
    <row r="17" spans="1:13" ht="15.75" customHeight="1" x14ac:dyDescent="0.25">
      <c r="A17" s="32" t="s">
        <v>17</v>
      </c>
      <c r="B17" s="96"/>
      <c r="C17" s="96"/>
      <c r="D17" s="96"/>
      <c r="E17" s="87" t="s">
        <v>8</v>
      </c>
      <c r="F17" s="87"/>
      <c r="G17" s="89" t="s">
        <v>18</v>
      </c>
      <c r="H17" s="89"/>
      <c r="I17" s="89"/>
      <c r="J17" s="89"/>
      <c r="K17" s="87" t="s">
        <v>19</v>
      </c>
      <c r="L17" s="87"/>
      <c r="M17" s="90"/>
    </row>
    <row r="18" spans="1:13" ht="15.75" customHeight="1" x14ac:dyDescent="0.25">
      <c r="A18" s="32" t="s">
        <v>15</v>
      </c>
      <c r="B18" s="96"/>
      <c r="C18" s="96"/>
      <c r="D18" s="96"/>
      <c r="E18" s="87"/>
      <c r="F18" s="87"/>
      <c r="G18" s="87"/>
      <c r="H18" s="87"/>
      <c r="I18" s="87"/>
      <c r="J18" s="87"/>
      <c r="K18" s="87"/>
      <c r="L18" s="87"/>
      <c r="M18" s="90"/>
    </row>
    <row r="19" spans="1:13" ht="21.75" customHeight="1" x14ac:dyDescent="0.25">
      <c r="A19" s="33"/>
      <c r="B19" s="92"/>
      <c r="C19" s="92"/>
      <c r="D19" s="92"/>
      <c r="E19" s="88"/>
      <c r="F19" s="88"/>
      <c r="G19" s="88"/>
      <c r="H19" s="88"/>
      <c r="I19" s="88"/>
      <c r="J19" s="88"/>
      <c r="K19" s="88"/>
      <c r="L19" s="88"/>
      <c r="M19" s="91"/>
    </row>
    <row r="20" spans="1:13" ht="9" customHeight="1" x14ac:dyDescent="0.25">
      <c r="A20" s="117" t="str">
        <f>"Vedoucí "&amp;VLOOKUP(List2!$A$1,List2!$A$3:$M$25,3,FALSE)</f>
        <v>Vedoucí katedry práva životního prostředí</v>
      </c>
      <c r="B20" s="118"/>
      <c r="C20" s="118"/>
      <c r="D20" s="118"/>
      <c r="E20" s="118"/>
      <c r="F20" s="113" t="s">
        <v>14</v>
      </c>
      <c r="G20" s="86"/>
      <c r="H20" s="86"/>
      <c r="I20" s="22"/>
      <c r="J20" s="115" t="s">
        <v>13</v>
      </c>
      <c r="K20" s="26"/>
      <c r="L20" s="26"/>
      <c r="M20" s="34"/>
    </row>
    <row r="21" spans="1:13" ht="15.75" customHeight="1" thickBot="1" x14ac:dyDescent="0.3">
      <c r="A21" s="119"/>
      <c r="B21" s="120"/>
      <c r="C21" s="120"/>
      <c r="D21" s="120"/>
      <c r="E21" s="120"/>
      <c r="F21" s="114"/>
      <c r="G21" s="121"/>
      <c r="H21" s="121"/>
      <c r="I21" s="27"/>
      <c r="J21" s="116"/>
      <c r="K21" s="28"/>
      <c r="L21" s="28"/>
      <c r="M21" s="35"/>
    </row>
    <row r="22" spans="1:13" ht="15.75" customHeight="1" x14ac:dyDescent="0.25">
      <c r="A22" s="107" t="s">
        <v>101</v>
      </c>
      <c r="B22" s="108"/>
      <c r="C22" s="108"/>
      <c r="D22" s="109"/>
      <c r="E22" s="110" t="s">
        <v>105</v>
      </c>
      <c r="F22" s="110"/>
      <c r="G22" s="110"/>
      <c r="H22" s="110"/>
      <c r="I22" s="110"/>
      <c r="J22" s="110"/>
      <c r="K22" s="110"/>
      <c r="L22" s="110"/>
      <c r="M22" s="122"/>
    </row>
    <row r="23" spans="1:13" ht="15.75" customHeight="1" x14ac:dyDescent="0.25">
      <c r="A23" s="32" t="s">
        <v>17</v>
      </c>
      <c r="B23" s="96"/>
      <c r="C23" s="96"/>
      <c r="D23" s="96"/>
      <c r="E23" s="105" t="s">
        <v>8</v>
      </c>
      <c r="F23" s="105"/>
      <c r="G23" s="105" t="s">
        <v>20</v>
      </c>
      <c r="H23" s="105"/>
      <c r="I23" s="105"/>
      <c r="J23" s="105"/>
      <c r="K23" s="105" t="s">
        <v>20</v>
      </c>
      <c r="L23" s="105"/>
      <c r="M23" s="106"/>
    </row>
    <row r="24" spans="1:13" ht="15.75" customHeight="1" x14ac:dyDescent="0.25">
      <c r="A24" s="32" t="s">
        <v>15</v>
      </c>
      <c r="B24" s="96"/>
      <c r="C24" s="96"/>
      <c r="D24" s="96"/>
      <c r="E24" s="105"/>
      <c r="F24" s="105"/>
      <c r="G24" s="105"/>
      <c r="H24" s="105"/>
      <c r="I24" s="105"/>
      <c r="J24" s="105"/>
      <c r="K24" s="105"/>
      <c r="L24" s="105"/>
      <c r="M24" s="106"/>
    </row>
    <row r="25" spans="1:13" ht="21.75" customHeight="1" x14ac:dyDescent="0.25">
      <c r="A25" s="33"/>
      <c r="B25" s="92"/>
      <c r="C25" s="92"/>
      <c r="D25" s="92"/>
      <c r="E25" s="105"/>
      <c r="F25" s="105"/>
      <c r="G25" s="105"/>
      <c r="H25" s="105"/>
      <c r="I25" s="105"/>
      <c r="J25" s="105"/>
      <c r="K25" s="105"/>
      <c r="L25" s="105"/>
      <c r="M25" s="106"/>
    </row>
    <row r="26" spans="1:13" ht="9.75" customHeight="1" x14ac:dyDescent="0.25">
      <c r="A26" s="135" t="str">
        <f>"Vedoucí " &amp; VLOOKUP(List2!$A$1,List2!$A$3:$M$25,4,FALSE)</f>
        <v>Vedoucí katedry práva životního prostředí</v>
      </c>
      <c r="B26" s="136"/>
      <c r="C26" s="136"/>
      <c r="D26" s="136"/>
      <c r="E26" s="136"/>
      <c r="F26" s="113" t="s">
        <v>14</v>
      </c>
      <c r="G26" s="141"/>
      <c r="H26" s="141"/>
      <c r="I26" s="39"/>
      <c r="J26" s="115" t="s">
        <v>13</v>
      </c>
      <c r="K26" s="26"/>
      <c r="L26" s="26"/>
      <c r="M26" s="34"/>
    </row>
    <row r="27" spans="1:13" ht="15.75" thickBot="1" x14ac:dyDescent="0.3">
      <c r="A27" s="137"/>
      <c r="B27" s="138"/>
      <c r="C27" s="138"/>
      <c r="D27" s="138"/>
      <c r="E27" s="138"/>
      <c r="F27" s="139"/>
      <c r="G27" s="134"/>
      <c r="H27" s="134"/>
      <c r="I27" s="25"/>
      <c r="J27" s="140"/>
      <c r="K27" s="40"/>
      <c r="L27" s="40"/>
      <c r="M27" s="41"/>
    </row>
    <row r="28" spans="1:13" ht="15" customHeight="1" thickTop="1" x14ac:dyDescent="0.25">
      <c r="A28" s="65" t="s">
        <v>69</v>
      </c>
      <c r="B28" s="65"/>
      <c r="C28" s="65"/>
      <c r="D28" s="65"/>
      <c r="E28" s="65"/>
      <c r="F28" s="42"/>
      <c r="G28" s="42"/>
      <c r="H28" s="43"/>
      <c r="I28" s="43"/>
      <c r="J28" s="43"/>
      <c r="K28" s="43"/>
      <c r="L28" s="43"/>
      <c r="M28" s="43"/>
    </row>
    <row r="29" spans="1:13" ht="19.5" customHeight="1" x14ac:dyDescent="0.25">
      <c r="A29" s="64" t="s">
        <v>21</v>
      </c>
      <c r="B29" s="64"/>
      <c r="C29" s="64"/>
      <c r="D29" s="64"/>
      <c r="E29" s="29"/>
      <c r="F29" s="19"/>
      <c r="G29" s="19"/>
      <c r="H29" s="19"/>
      <c r="I29" s="126"/>
      <c r="J29" s="127"/>
      <c r="K29" s="127"/>
      <c r="L29" s="127"/>
      <c r="M29" s="128"/>
    </row>
    <row r="30" spans="1:13" x14ac:dyDescent="0.25">
      <c r="A30" s="44"/>
      <c r="B30" s="19"/>
      <c r="C30" s="19"/>
      <c r="D30" s="19"/>
      <c r="E30" s="19"/>
      <c r="F30" s="19"/>
      <c r="G30" s="19"/>
      <c r="H30" s="19"/>
      <c r="I30" s="129"/>
      <c r="J30" s="130"/>
      <c r="K30" s="130"/>
      <c r="L30" s="130"/>
      <c r="M30" s="131"/>
    </row>
    <row r="31" spans="1:13" x14ac:dyDescent="0.25">
      <c r="A31" s="45" t="s">
        <v>70</v>
      </c>
      <c r="B31" s="17"/>
      <c r="C31" s="17"/>
      <c r="D31" s="19"/>
      <c r="E31" s="19"/>
      <c r="F31" s="124" t="s">
        <v>97</v>
      </c>
      <c r="G31" s="124"/>
      <c r="H31" s="125"/>
      <c r="I31" s="129"/>
      <c r="J31" s="130"/>
      <c r="K31" s="130"/>
      <c r="L31" s="130"/>
      <c r="M31" s="131"/>
    </row>
    <row r="32" spans="1:13" ht="20.25" customHeight="1" x14ac:dyDescent="0.25">
      <c r="A32" s="19"/>
      <c r="B32" s="36"/>
      <c r="C32" s="36"/>
      <c r="D32" s="30"/>
      <c r="E32" s="30"/>
      <c r="F32" s="124"/>
      <c r="G32" s="124"/>
      <c r="H32" s="125"/>
      <c r="I32" s="129"/>
      <c r="J32" s="130"/>
      <c r="K32" s="130"/>
      <c r="L32" s="130"/>
      <c r="M32" s="131"/>
    </row>
    <row r="33" spans="1:13" ht="13.5" customHeight="1" x14ac:dyDescent="0.25">
      <c r="A33" s="46" t="s">
        <v>22</v>
      </c>
      <c r="B33" s="19"/>
      <c r="C33" s="19"/>
      <c r="D33" s="37" t="s">
        <v>67</v>
      </c>
      <c r="E33" s="37" t="s">
        <v>68</v>
      </c>
      <c r="F33" s="38"/>
      <c r="G33" s="38"/>
      <c r="H33" s="38"/>
      <c r="I33" s="129"/>
      <c r="J33" s="130"/>
      <c r="K33" s="130"/>
      <c r="L33" s="130"/>
      <c r="M33" s="131"/>
    </row>
    <row r="34" spans="1:13" ht="12" customHeight="1" x14ac:dyDescent="0.25">
      <c r="A34" s="47" t="s">
        <v>10</v>
      </c>
      <c r="B34" s="19"/>
      <c r="C34" s="19"/>
      <c r="D34" s="19"/>
      <c r="E34" s="19"/>
      <c r="F34" s="19"/>
      <c r="G34" s="19"/>
      <c r="H34" s="19"/>
      <c r="I34" s="129"/>
      <c r="J34" s="130"/>
      <c r="K34" s="130"/>
      <c r="L34" s="130"/>
      <c r="M34" s="131"/>
    </row>
    <row r="35" spans="1:13" ht="1.5" customHeight="1" x14ac:dyDescent="0.25">
      <c r="A35" s="19"/>
      <c r="B35" s="19"/>
      <c r="C35" s="19"/>
      <c r="D35" s="19"/>
      <c r="E35" s="19"/>
      <c r="F35" s="19"/>
      <c r="G35" s="19"/>
      <c r="H35" s="19"/>
      <c r="I35" s="132"/>
      <c r="J35" s="92"/>
      <c r="K35" s="92"/>
      <c r="L35" s="92"/>
      <c r="M35" s="133"/>
    </row>
    <row r="39" spans="1:13" x14ac:dyDescent="0.25">
      <c r="A39" s="123" t="s">
        <v>106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5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</sheetData>
  <sheetProtection algorithmName="SHA-512" hashValue="Ovi+ldmvJoAb+XPdhSgt1ftgxUwvoiPE0ZQaNh4Z6+tmNDbsfT9mDH9dsaggHq6IpEDG2wDcNNHDg6rDLTy4TA==" saltValue="bQIp3V/G9Ixvk22C5RD89Q==" spinCount="100000" sheet="1" objects="1" scenarios="1" selectLockedCells="1"/>
  <customSheetViews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61">
    <mergeCell ref="A39:M42"/>
    <mergeCell ref="F31:H32"/>
    <mergeCell ref="I29:M35"/>
    <mergeCell ref="G27:H27"/>
    <mergeCell ref="A26:E27"/>
    <mergeCell ref="F26:F27"/>
    <mergeCell ref="J26:J27"/>
    <mergeCell ref="G26:H26"/>
    <mergeCell ref="E23:F25"/>
    <mergeCell ref="G23:J25"/>
    <mergeCell ref="K23:M25"/>
    <mergeCell ref="B17:D17"/>
    <mergeCell ref="A16:D16"/>
    <mergeCell ref="E16:M16"/>
    <mergeCell ref="F20:F21"/>
    <mergeCell ref="J20:J21"/>
    <mergeCell ref="B24:D24"/>
    <mergeCell ref="B25:D25"/>
    <mergeCell ref="A22:D22"/>
    <mergeCell ref="A20:E21"/>
    <mergeCell ref="G20:H20"/>
    <mergeCell ref="G21:H21"/>
    <mergeCell ref="E22:M22"/>
    <mergeCell ref="B23:D23"/>
    <mergeCell ref="A12:E12"/>
    <mergeCell ref="H8:K8"/>
    <mergeCell ref="F12:K12"/>
    <mergeCell ref="E17:F19"/>
    <mergeCell ref="G17:J19"/>
    <mergeCell ref="K17:M19"/>
    <mergeCell ref="B19:D19"/>
    <mergeCell ref="G15:H15"/>
    <mergeCell ref="J15:M15"/>
    <mergeCell ref="B18:D18"/>
    <mergeCell ref="A13:E13"/>
    <mergeCell ref="A15:B15"/>
    <mergeCell ref="J14:M14"/>
    <mergeCell ref="D15:E15"/>
    <mergeCell ref="L12:M12"/>
    <mergeCell ref="A1:D2"/>
    <mergeCell ref="A29:D29"/>
    <mergeCell ref="A28:E28"/>
    <mergeCell ref="K3:M3"/>
    <mergeCell ref="A9:B9"/>
    <mergeCell ref="A10:B10"/>
    <mergeCell ref="F10:K10"/>
    <mergeCell ref="F11:K11"/>
    <mergeCell ref="A11:D11"/>
    <mergeCell ref="F5:H5"/>
    <mergeCell ref="D5:E5"/>
    <mergeCell ref="J5:M5"/>
    <mergeCell ref="G14:H14"/>
    <mergeCell ref="L11:M11"/>
    <mergeCell ref="L10:M10"/>
    <mergeCell ref="B3:D3"/>
    <mergeCell ref="A5:C5"/>
    <mergeCell ref="B4:F4"/>
    <mergeCell ref="C9:M9"/>
    <mergeCell ref="C10:E10"/>
    <mergeCell ref="H4:M4"/>
    <mergeCell ref="A7:M7"/>
  </mergeCells>
  <conditionalFormatting sqref="J5:M5">
    <cfRule type="expression" dxfId="2" priority="3">
      <formula>$F$5&lt;&gt;" "</formula>
    </cfRule>
  </conditionalFormatting>
  <conditionalFormatting sqref="L11">
    <cfRule type="expression" dxfId="1" priority="2">
      <formula>$L$11=90</formula>
    </cfRule>
  </conditionalFormatting>
  <conditionalFormatting sqref="L12">
    <cfRule type="expression" dxfId="0" priority="1">
      <formula>$L$11=90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42"/>
  <sheetViews>
    <sheetView zoomScale="85" zoomScaleNormal="85" workbookViewId="0">
      <selection activeCell="H24" sqref="H24"/>
    </sheetView>
  </sheetViews>
  <sheetFormatPr defaultRowHeight="15" x14ac:dyDescent="0.25"/>
  <cols>
    <col min="2" max="2" width="47.42578125" customWidth="1"/>
    <col min="3" max="3" width="42.85546875" customWidth="1"/>
    <col min="4" max="4" width="40.28515625" customWidth="1"/>
    <col min="5" max="5" width="33.85546875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3" max="13" width="22.28515625" customWidth="1"/>
    <col min="14" max="14" width="12.140625" customWidth="1"/>
  </cols>
  <sheetData>
    <row r="1" spans="1:14" x14ac:dyDescent="0.25">
      <c r="A1">
        <v>15</v>
      </c>
      <c r="M1" s="6">
        <f>List1!$E$11</f>
        <v>0</v>
      </c>
    </row>
    <row r="2" spans="1:14" x14ac:dyDescent="0.25">
      <c r="A2" t="s">
        <v>31</v>
      </c>
      <c r="B2" t="s">
        <v>28</v>
      </c>
      <c r="C2" t="s">
        <v>29</v>
      </c>
      <c r="D2" t="s">
        <v>30</v>
      </c>
      <c r="E2" t="s">
        <v>62</v>
      </c>
      <c r="F2" t="s">
        <v>63</v>
      </c>
    </row>
    <row r="3" spans="1:14" x14ac:dyDescent="0.25">
      <c r="A3">
        <v>1</v>
      </c>
      <c r="B3" s="3" t="s">
        <v>81</v>
      </c>
      <c r="C3" t="s">
        <v>32</v>
      </c>
      <c r="D3" t="s">
        <v>32</v>
      </c>
      <c r="E3" s="3" t="s">
        <v>34</v>
      </c>
      <c r="F3" s="3" t="s">
        <v>34</v>
      </c>
      <c r="G3" s="7"/>
      <c r="H3" s="3" t="s">
        <v>81</v>
      </c>
      <c r="I3" t="b">
        <f>E3=F3</f>
        <v>1</v>
      </c>
      <c r="L3">
        <v>1</v>
      </c>
      <c r="M3" s="5">
        <f>$M$1+90</f>
        <v>90</v>
      </c>
    </row>
    <row r="4" spans="1:14" x14ac:dyDescent="0.25">
      <c r="A4">
        <v>2</v>
      </c>
      <c r="B4" s="3" t="s">
        <v>35</v>
      </c>
      <c r="C4" t="s">
        <v>32</v>
      </c>
      <c r="D4" t="s">
        <v>32</v>
      </c>
      <c r="E4" s="3" t="s">
        <v>64</v>
      </c>
      <c r="F4" s="3" t="s">
        <v>64</v>
      </c>
      <c r="G4" s="7"/>
      <c r="H4" s="3" t="s">
        <v>35</v>
      </c>
      <c r="I4" t="b">
        <f t="shared" ref="I4:I24" si="0">E4=F4</f>
        <v>1</v>
      </c>
      <c r="L4">
        <v>2</v>
      </c>
      <c r="M4" s="5">
        <f>$M$1+90</f>
        <v>90</v>
      </c>
    </row>
    <row r="5" spans="1:14" x14ac:dyDescent="0.25">
      <c r="A5">
        <v>3</v>
      </c>
      <c r="B5" s="3" t="s">
        <v>36</v>
      </c>
      <c r="C5" t="s">
        <v>84</v>
      </c>
      <c r="D5" t="s">
        <v>84</v>
      </c>
      <c r="E5" s="3" t="s">
        <v>36</v>
      </c>
      <c r="F5" s="3" t="s">
        <v>36</v>
      </c>
      <c r="G5" s="7"/>
      <c r="H5" s="3" t="s">
        <v>36</v>
      </c>
      <c r="I5" t="b">
        <f t="shared" si="0"/>
        <v>1</v>
      </c>
      <c r="L5">
        <v>3</v>
      </c>
      <c r="M5" s="5">
        <f>$M$1+90</f>
        <v>90</v>
      </c>
    </row>
    <row r="6" spans="1:14" x14ac:dyDescent="0.25">
      <c r="A6">
        <v>4</v>
      </c>
      <c r="B6" s="3" t="s">
        <v>37</v>
      </c>
      <c r="C6" t="s">
        <v>33</v>
      </c>
      <c r="D6" t="s">
        <v>33</v>
      </c>
      <c r="E6" s="3" t="s">
        <v>52</v>
      </c>
      <c r="F6" s="3" t="s">
        <v>52</v>
      </c>
      <c r="G6" s="7"/>
      <c r="H6" s="3" t="s">
        <v>37</v>
      </c>
      <c r="I6" t="b">
        <f t="shared" si="0"/>
        <v>1</v>
      </c>
      <c r="L6">
        <v>4</v>
      </c>
      <c r="M6" s="6">
        <f>IF(DAY($M$1)&lt;&gt;1,DATE(YEAR($M$1),9,1)+90 -DATE(YEAR($M$1),7,1)+$M$1,DATE(YEAR($M$1),6,30))</f>
        <v>152</v>
      </c>
    </row>
    <row r="7" spans="1:14" x14ac:dyDescent="0.25">
      <c r="A7">
        <v>5</v>
      </c>
      <c r="B7" s="3" t="s">
        <v>38</v>
      </c>
      <c r="C7" t="s">
        <v>55</v>
      </c>
      <c r="D7" t="s">
        <v>55</v>
      </c>
      <c r="E7" s="3" t="s">
        <v>65</v>
      </c>
      <c r="F7" s="3" t="s">
        <v>65</v>
      </c>
      <c r="G7" s="7"/>
      <c r="H7" s="3" t="s">
        <v>38</v>
      </c>
      <c r="I7" t="b">
        <f t="shared" si="0"/>
        <v>1</v>
      </c>
      <c r="L7">
        <v>5</v>
      </c>
      <c r="M7" s="6">
        <f>DATE(YEAR(M1),9,30)</f>
        <v>274</v>
      </c>
      <c r="N7" s="6">
        <f>DATE(YEAR(M1),9,30)</f>
        <v>274</v>
      </c>
    </row>
    <row r="8" spans="1:14" x14ac:dyDescent="0.25">
      <c r="A8">
        <v>6</v>
      </c>
      <c r="B8" s="3" t="s">
        <v>39</v>
      </c>
      <c r="C8" t="s">
        <v>55</v>
      </c>
      <c r="D8" t="s">
        <v>55</v>
      </c>
      <c r="E8" s="3" t="s">
        <v>66</v>
      </c>
      <c r="F8" s="3" t="s">
        <v>66</v>
      </c>
      <c r="G8" s="7"/>
      <c r="H8" s="3" t="s">
        <v>39</v>
      </c>
      <c r="I8" t="b">
        <f t="shared" si="0"/>
        <v>1</v>
      </c>
      <c r="L8">
        <v>6</v>
      </c>
      <c r="M8" s="6">
        <f>IF(DAY(M1)&gt;=16,DATE(YEAR($M$1),9,1)+90-DATE(YEAR($M$1),7,1)+$M$1,DATE(YEAR(M1),9,30))</f>
        <v>274</v>
      </c>
      <c r="N8" s="6">
        <f>DATE(YEAR(M1),9,30)</f>
        <v>274</v>
      </c>
    </row>
    <row r="9" spans="1:14" x14ac:dyDescent="0.25">
      <c r="A9">
        <v>7</v>
      </c>
      <c r="B9" s="3" t="s">
        <v>40</v>
      </c>
      <c r="C9" t="s">
        <v>56</v>
      </c>
      <c r="D9" t="s">
        <v>56</v>
      </c>
      <c r="E9" s="3" t="s">
        <v>53</v>
      </c>
      <c r="F9" s="3" t="s">
        <v>53</v>
      </c>
      <c r="G9" s="7"/>
      <c r="H9" s="3" t="s">
        <v>40</v>
      </c>
      <c r="I9" t="b">
        <f t="shared" si="0"/>
        <v>1</v>
      </c>
      <c r="L9">
        <v>7</v>
      </c>
      <c r="M9" s="6">
        <f>DATE(YEAR($M$1),9,1)+90</f>
        <v>335</v>
      </c>
    </row>
    <row r="10" spans="1:14" x14ac:dyDescent="0.25">
      <c r="A10">
        <v>8</v>
      </c>
      <c r="B10" s="3" t="s">
        <v>41</v>
      </c>
      <c r="C10" t="s">
        <v>92</v>
      </c>
      <c r="D10" t="s">
        <v>92</v>
      </c>
      <c r="E10" s="3" t="s">
        <v>76</v>
      </c>
      <c r="F10" s="3" t="s">
        <v>76</v>
      </c>
      <c r="G10" s="7"/>
      <c r="H10" s="3" t="s">
        <v>41</v>
      </c>
      <c r="I10" t="b">
        <f t="shared" si="0"/>
        <v>1</v>
      </c>
      <c r="L10">
        <v>8</v>
      </c>
      <c r="M10" s="6">
        <f>DATE(YEAR($M$1),9,1)+90</f>
        <v>335</v>
      </c>
    </row>
    <row r="11" spans="1:14" x14ac:dyDescent="0.25">
      <c r="A11">
        <v>9</v>
      </c>
      <c r="B11" s="3" t="s">
        <v>42</v>
      </c>
      <c r="C11" t="s">
        <v>60</v>
      </c>
      <c r="D11" t="s">
        <v>60</v>
      </c>
      <c r="E11" s="3" t="s">
        <v>71</v>
      </c>
      <c r="F11" s="3" t="s">
        <v>71</v>
      </c>
      <c r="G11" s="7"/>
      <c r="H11" s="3" t="s">
        <v>42</v>
      </c>
      <c r="I11" t="b">
        <f t="shared" si="0"/>
        <v>1</v>
      </c>
      <c r="L11">
        <v>9</v>
      </c>
      <c r="M11" s="5">
        <f>$M$1+90</f>
        <v>90</v>
      </c>
    </row>
    <row r="12" spans="1:14" x14ac:dyDescent="0.25">
      <c r="A12">
        <v>10</v>
      </c>
      <c r="B12" s="3" t="s">
        <v>43</v>
      </c>
      <c r="C12" t="s">
        <v>59</v>
      </c>
      <c r="D12" t="s">
        <v>59</v>
      </c>
      <c r="E12" s="3" t="s">
        <v>72</v>
      </c>
      <c r="F12" s="3" t="s">
        <v>72</v>
      </c>
      <c r="G12" s="7"/>
      <c r="H12" s="3" t="s">
        <v>43</v>
      </c>
      <c r="I12" t="b">
        <f t="shared" si="0"/>
        <v>1</v>
      </c>
      <c r="L12">
        <v>10</v>
      </c>
      <c r="M12" s="5">
        <f>$M$1+90</f>
        <v>90</v>
      </c>
    </row>
    <row r="13" spans="1:14" x14ac:dyDescent="0.25">
      <c r="A13">
        <v>11</v>
      </c>
      <c r="B13" s="3" t="s">
        <v>89</v>
      </c>
      <c r="C13" t="s">
        <v>56</v>
      </c>
      <c r="D13" t="s">
        <v>56</v>
      </c>
      <c r="E13" s="3" t="s">
        <v>88</v>
      </c>
      <c r="F13" s="3" t="s">
        <v>88</v>
      </c>
      <c r="G13" s="7"/>
      <c r="H13" s="3" t="s">
        <v>89</v>
      </c>
      <c r="I13" t="b">
        <f t="shared" si="0"/>
        <v>1</v>
      </c>
      <c r="L13">
        <v>11</v>
      </c>
      <c r="M13" s="5">
        <f>$M$1+90</f>
        <v>90</v>
      </c>
    </row>
    <row r="14" spans="1:14" x14ac:dyDescent="0.25">
      <c r="A14">
        <v>12</v>
      </c>
      <c r="B14" s="3" t="s">
        <v>44</v>
      </c>
      <c r="C14" t="s">
        <v>57</v>
      </c>
      <c r="D14" t="s">
        <v>57</v>
      </c>
      <c r="E14" s="3" t="s">
        <v>77</v>
      </c>
      <c r="F14" s="3" t="s">
        <v>77</v>
      </c>
      <c r="G14" s="7"/>
      <c r="H14" s="3" t="s">
        <v>44</v>
      </c>
      <c r="I14" t="b">
        <f t="shared" si="0"/>
        <v>1</v>
      </c>
      <c r="L14">
        <v>12</v>
      </c>
      <c r="M14" s="5">
        <f>$M$1+90</f>
        <v>90</v>
      </c>
    </row>
    <row r="15" spans="1:14" x14ac:dyDescent="0.25">
      <c r="A15">
        <v>13</v>
      </c>
      <c r="B15" s="3" t="s">
        <v>45</v>
      </c>
      <c r="C15" t="s">
        <v>85</v>
      </c>
      <c r="D15" t="s">
        <v>85</v>
      </c>
      <c r="E15" s="3" t="s">
        <v>78</v>
      </c>
      <c r="F15" s="3" t="s">
        <v>78</v>
      </c>
      <c r="G15" s="7"/>
      <c r="H15" s="3" t="s">
        <v>45</v>
      </c>
      <c r="I15" t="b">
        <f t="shared" si="0"/>
        <v>1</v>
      </c>
    </row>
    <row r="16" spans="1:14" x14ac:dyDescent="0.25">
      <c r="A16">
        <v>14</v>
      </c>
      <c r="B16" s="3" t="s">
        <v>46</v>
      </c>
      <c r="C16" t="s">
        <v>86</v>
      </c>
      <c r="D16" t="s">
        <v>86</v>
      </c>
      <c r="E16" s="3" t="s">
        <v>54</v>
      </c>
      <c r="F16" s="3" t="s">
        <v>54</v>
      </c>
      <c r="G16" s="7"/>
      <c r="H16" s="3" t="s">
        <v>46</v>
      </c>
      <c r="I16" t="b">
        <f t="shared" si="0"/>
        <v>1</v>
      </c>
    </row>
    <row r="17" spans="1:9" x14ac:dyDescent="0.25">
      <c r="A17">
        <v>15</v>
      </c>
      <c r="B17" s="3" t="s">
        <v>47</v>
      </c>
      <c r="C17" t="s">
        <v>58</v>
      </c>
      <c r="D17" t="s">
        <v>58</v>
      </c>
      <c r="E17" s="3" t="s">
        <v>73</v>
      </c>
      <c r="F17" s="3" t="s">
        <v>73</v>
      </c>
      <c r="G17" s="7"/>
      <c r="H17" s="3" t="s">
        <v>47</v>
      </c>
      <c r="I17" t="b">
        <f t="shared" si="0"/>
        <v>1</v>
      </c>
    </row>
    <row r="18" spans="1:9" x14ac:dyDescent="0.25">
      <c r="A18">
        <v>16</v>
      </c>
      <c r="B18" s="3" t="s">
        <v>48</v>
      </c>
      <c r="C18" t="s">
        <v>92</v>
      </c>
      <c r="D18" t="s">
        <v>92</v>
      </c>
      <c r="E18" s="3" t="s">
        <v>74</v>
      </c>
      <c r="F18" s="3" t="s">
        <v>74</v>
      </c>
      <c r="G18" s="7"/>
      <c r="H18" s="3" t="s">
        <v>48</v>
      </c>
      <c r="I18" t="b">
        <f t="shared" si="0"/>
        <v>1</v>
      </c>
    </row>
    <row r="19" spans="1:9" x14ac:dyDescent="0.25">
      <c r="A19">
        <v>17</v>
      </c>
      <c r="B19" s="3" t="s">
        <v>49</v>
      </c>
      <c r="C19" t="s">
        <v>87</v>
      </c>
      <c r="D19" t="s">
        <v>84</v>
      </c>
      <c r="E19" s="3" t="s">
        <v>36</v>
      </c>
      <c r="F19" s="3" t="s">
        <v>49</v>
      </c>
      <c r="G19" s="3" t="s">
        <v>90</v>
      </c>
      <c r="H19" s="3" t="s">
        <v>49</v>
      </c>
      <c r="I19" t="b">
        <f t="shared" si="0"/>
        <v>0</v>
      </c>
    </row>
    <row r="20" spans="1:9" x14ac:dyDescent="0.25">
      <c r="A20">
        <v>18</v>
      </c>
      <c r="B20" s="3" t="s">
        <v>50</v>
      </c>
      <c r="C20" t="s">
        <v>33</v>
      </c>
      <c r="D20" t="s">
        <v>33</v>
      </c>
      <c r="E20" s="3" t="s">
        <v>52</v>
      </c>
      <c r="F20" s="3" t="s">
        <v>75</v>
      </c>
      <c r="G20" s="3"/>
      <c r="H20" s="3" t="s">
        <v>50</v>
      </c>
      <c r="I20" t="b">
        <f t="shared" si="0"/>
        <v>0</v>
      </c>
    </row>
    <row r="21" spans="1:9" x14ac:dyDescent="0.25">
      <c r="A21">
        <v>19</v>
      </c>
      <c r="B21" s="3" t="s">
        <v>51</v>
      </c>
      <c r="C21" t="s">
        <v>61</v>
      </c>
      <c r="D21" t="s">
        <v>56</v>
      </c>
      <c r="E21" s="3" t="s">
        <v>53</v>
      </c>
      <c r="F21" s="3" t="s">
        <v>51</v>
      </c>
      <c r="G21" s="3" t="s">
        <v>80</v>
      </c>
      <c r="H21" s="3" t="s">
        <v>82</v>
      </c>
      <c r="I21" t="b">
        <f t="shared" si="0"/>
        <v>0</v>
      </c>
    </row>
    <row r="22" spans="1:9" x14ac:dyDescent="0.25">
      <c r="A22">
        <v>20</v>
      </c>
      <c r="B22" s="3" t="s">
        <v>51</v>
      </c>
      <c r="C22" t="s">
        <v>61</v>
      </c>
      <c r="D22" t="s">
        <v>86</v>
      </c>
      <c r="E22" s="3" t="s">
        <v>54</v>
      </c>
      <c r="F22" s="3" t="s">
        <v>51</v>
      </c>
      <c r="G22" s="3" t="s">
        <v>91</v>
      </c>
      <c r="H22" s="3" t="s">
        <v>83</v>
      </c>
      <c r="I22" t="b">
        <f t="shared" si="0"/>
        <v>0</v>
      </c>
    </row>
    <row r="23" spans="1:9" x14ac:dyDescent="0.25">
      <c r="A23">
        <v>21</v>
      </c>
      <c r="B23" s="3" t="s">
        <v>93</v>
      </c>
      <c r="C23" t="s">
        <v>61</v>
      </c>
      <c r="D23" t="s">
        <v>61</v>
      </c>
      <c r="E23" s="3" t="s">
        <v>95</v>
      </c>
      <c r="F23" s="3" t="s">
        <v>95</v>
      </c>
      <c r="H23" s="3" t="s">
        <v>51</v>
      </c>
      <c r="I23" t="b">
        <f t="shared" si="0"/>
        <v>1</v>
      </c>
    </row>
    <row r="24" spans="1:9" x14ac:dyDescent="0.25">
      <c r="A24">
        <v>22</v>
      </c>
      <c r="B24" s="3" t="s">
        <v>94</v>
      </c>
      <c r="C24" t="s">
        <v>87</v>
      </c>
      <c r="D24" t="s">
        <v>87</v>
      </c>
      <c r="E24" s="3" t="s">
        <v>96</v>
      </c>
      <c r="F24" s="3" t="s">
        <v>96</v>
      </c>
      <c r="H24" s="3" t="s">
        <v>94</v>
      </c>
      <c r="I24" t="b">
        <f t="shared" si="0"/>
        <v>1</v>
      </c>
    </row>
    <row r="38" spans="4:4" x14ac:dyDescent="0.25">
      <c r="D38" t="s">
        <v>27</v>
      </c>
    </row>
    <row r="39" spans="4:4" x14ac:dyDescent="0.25">
      <c r="D39" t="s">
        <v>23</v>
      </c>
    </row>
    <row r="40" spans="4:4" x14ac:dyDescent="0.25">
      <c r="D40" t="s">
        <v>24</v>
      </c>
    </row>
    <row r="41" spans="4:4" x14ac:dyDescent="0.25">
      <c r="D41" t="s">
        <v>25</v>
      </c>
    </row>
    <row r="42" spans="4:4" x14ac:dyDescent="0.25">
      <c r="D42" t="s">
        <v>26</v>
      </c>
    </row>
  </sheetData>
  <customSheetViews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z15126</cp:lastModifiedBy>
  <cp:lastPrinted>2023-09-27T11:37:55Z</cp:lastPrinted>
  <dcterms:created xsi:type="dcterms:W3CDTF">2015-03-15T14:33:10Z</dcterms:created>
  <dcterms:modified xsi:type="dcterms:W3CDTF">2024-02-12T10:06:29Z</dcterms:modified>
</cp:coreProperties>
</file>